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dmvo todo\posicion financiera- estado de resultados y impreso polizas compaq\i) remuneraciones mensuales\2016\"/>
    </mc:Choice>
  </mc:AlternateContent>
  <xr:revisionPtr revIDLastSave="0" documentId="10_ncr:8100000_{03044A6B-A469-4110-8BCC-24C5FE0EDF7F}" xr6:coauthVersionLast="33" xr6:coauthVersionMax="33" xr10:uidLastSave="{00000000-0000-0000-0000-000000000000}"/>
  <bookViews>
    <workbookView xWindow="0" yWindow="0" windowWidth="15345" windowHeight="4470" xr2:uid="{00000000-000D-0000-FFFF-FFFF00000000}"/>
  </bookViews>
  <sheets>
    <sheet name="REMUNERACION MENSUAL 2016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E57" i="2" l="1"/>
  <c r="D57" i="2"/>
  <c r="F56" i="2"/>
  <c r="E56" i="2"/>
  <c r="D56" i="2"/>
  <c r="F55" i="2"/>
  <c r="E55" i="2"/>
  <c r="D55" i="2"/>
  <c r="F46" i="2"/>
  <c r="D46" i="2"/>
  <c r="D45" i="2"/>
  <c r="E44" i="2"/>
  <c r="D44" i="2"/>
  <c r="E33" i="2"/>
  <c r="D33" i="2"/>
  <c r="F32" i="2"/>
  <c r="E32" i="2"/>
  <c r="D32" i="2"/>
  <c r="G32" i="2"/>
  <c r="F23" i="2"/>
  <c r="D23" i="2"/>
  <c r="E22" i="2"/>
  <c r="D22" i="2"/>
  <c r="F21" i="2"/>
  <c r="E21" i="2"/>
  <c r="D21" i="2"/>
  <c r="E20" i="2"/>
  <c r="D20" i="2"/>
  <c r="F19" i="2"/>
  <c r="E19" i="2"/>
  <c r="D19" i="2"/>
  <c r="D18" i="2"/>
  <c r="F17" i="2"/>
  <c r="E17" i="2"/>
  <c r="D17" i="2"/>
  <c r="F16" i="2"/>
  <c r="E16" i="2"/>
  <c r="G16" i="2" s="1"/>
  <c r="D16" i="2"/>
  <c r="F15" i="2"/>
  <c r="E15" i="2"/>
  <c r="D15" i="2"/>
  <c r="E14" i="2"/>
  <c r="D14" i="2"/>
  <c r="D13" i="2"/>
  <c r="G13" i="2"/>
  <c r="G14" i="2"/>
  <c r="G15" i="2"/>
  <c r="G17" i="2"/>
  <c r="G18" i="2"/>
  <c r="G19" i="2"/>
  <c r="G20" i="2"/>
  <c r="G21" i="2"/>
  <c r="G22" i="2"/>
  <c r="G23" i="2"/>
  <c r="F12" i="2"/>
  <c r="E12" i="2"/>
  <c r="D12" i="2"/>
  <c r="G12" i="2" s="1"/>
  <c r="D11" i="2"/>
  <c r="G11" i="2" s="1"/>
  <c r="D10" i="2"/>
  <c r="G10" i="2" s="1"/>
  <c r="E10" i="2"/>
  <c r="F9" i="2"/>
  <c r="E9" i="2"/>
  <c r="D9" i="2"/>
  <c r="G9" i="2" s="1"/>
  <c r="F8" i="2"/>
  <c r="E8" i="2"/>
  <c r="D8" i="2"/>
  <c r="F58" i="2"/>
  <c r="E58" i="2"/>
  <c r="D58" i="2"/>
  <c r="G57" i="2"/>
  <c r="G56" i="2"/>
  <c r="G55" i="2"/>
  <c r="F47" i="2"/>
  <c r="E47" i="2"/>
  <c r="D47" i="2"/>
  <c r="G46" i="2"/>
  <c r="G45" i="2"/>
  <c r="G44" i="2"/>
  <c r="F34" i="2"/>
  <c r="E34" i="2"/>
  <c r="D34" i="2"/>
  <c r="G33" i="2"/>
  <c r="G34" i="2" s="1"/>
  <c r="F24" i="2"/>
  <c r="E24" i="2"/>
  <c r="D24" i="2"/>
  <c r="G8" i="2"/>
  <c r="G24" i="2" l="1"/>
  <c r="G47" i="2"/>
  <c r="G58" i="2"/>
</calcChain>
</file>

<file path=xl/sharedStrings.xml><?xml version="1.0" encoding="utf-8"?>
<sst xmlns="http://schemas.openxmlformats.org/spreadsheetml/2006/main" count="75" uniqueCount="58">
  <si>
    <t>NOMBRE EMPLEADO</t>
  </si>
  <si>
    <t>PUESTO</t>
  </si>
  <si>
    <t>SUELDO</t>
  </si>
  <si>
    <t>ISR</t>
  </si>
  <si>
    <t>SUBSIDIO</t>
  </si>
  <si>
    <t>SUELDO NETO</t>
  </si>
  <si>
    <t>C</t>
  </si>
  <si>
    <t>B</t>
  </si>
  <si>
    <t xml:space="preserve">SISTEMA PARA EL DESARROLLO INTEGRAL DE LA FAMILIA DEL MUNICIPIO DE AYOTLAN, JALISCO </t>
  </si>
  <si>
    <t>DIR. GENERAL DIF</t>
  </si>
  <si>
    <t>SECRERTARIA</t>
  </si>
  <si>
    <t>INTENDENTE DIF</t>
  </si>
  <si>
    <t>COCINERA DIF</t>
  </si>
  <si>
    <t>AUXILIAR COCINA DIF</t>
  </si>
  <si>
    <t>CHOFER</t>
  </si>
  <si>
    <t>TERAPISTA UBR</t>
  </si>
  <si>
    <t>INTENDENCIA UBR</t>
  </si>
  <si>
    <t>PSICOLOGO</t>
  </si>
  <si>
    <t>NUTRIOLOGA</t>
  </si>
  <si>
    <t>PROMOTOR ALIMENTARIA</t>
  </si>
  <si>
    <t>AUXILIAR ALIMENTARIA</t>
  </si>
  <si>
    <t>CDC DE LA RIVERA</t>
  </si>
  <si>
    <t>PROMOTORA DIF</t>
  </si>
  <si>
    <t>CDC SANTA RITA</t>
  </si>
  <si>
    <t>INTENDENTE</t>
  </si>
  <si>
    <t>ABOGADO</t>
  </si>
  <si>
    <t>REMUNERACION MENSUAL POR PUESTO DE DIF CORRESPONDIENTE A:</t>
  </si>
  <si>
    <t>COCINERA CDC</t>
  </si>
  <si>
    <t>U.A.V.I. (UNIDAD DE ATENCION ALA VIOLENCIA INTRAFAMILIAR)</t>
  </si>
  <si>
    <t>SERGIO VITAL MONTELONGO</t>
  </si>
  <si>
    <t>JOSE JUAN CORONA AGUIRRE</t>
  </si>
  <si>
    <t xml:space="preserve">TRABAJO SOCIAL </t>
  </si>
  <si>
    <t>PSICOLOGA</t>
  </si>
  <si>
    <t>IMELDA GARCIA OROPEZA</t>
  </si>
  <si>
    <t>SANDY TERESA ALCALA ALVAREZ</t>
  </si>
  <si>
    <t>LAURA YANETH BANDA ANDRADE</t>
  </si>
  <si>
    <t>JIZLIA DOLLY SEGOVIANO MUÑOZ</t>
  </si>
  <si>
    <t>JUANA CLAUDIA LARA MADRIGAL</t>
  </si>
  <si>
    <t>ROBERTO ALVAREZ GUZMAN</t>
  </si>
  <si>
    <t>AUXILIAR ADMON</t>
  </si>
  <si>
    <t>LIDIA GARCIA MONJARRAZ</t>
  </si>
  <si>
    <t>CATALINA CARDENAS HERNANDEZ</t>
  </si>
  <si>
    <t>ANA ROSA HERNANDEZ CORONA</t>
  </si>
  <si>
    <t>FRANCISCO JAVIER JAUREGUI MORALES</t>
  </si>
  <si>
    <t>ADAN TREJO LOPEZ</t>
  </si>
  <si>
    <t>GLORIA ALMA ANGELICA ALCALA ALVAREZ</t>
  </si>
  <si>
    <t>LILIANA ESPAÑA BLANCO</t>
  </si>
  <si>
    <t>JAIME ORTIZ NAVARRETE</t>
  </si>
  <si>
    <t>JOSE MANUEL VILLALPANDO RIZO</t>
  </si>
  <si>
    <t>ANA LIZETH DEL ROCIO GONZALEZ ZUÑIGA</t>
  </si>
  <si>
    <t>MODULO TRANSPARENCIA</t>
  </si>
  <si>
    <t>MA. DEL REFUGIO ALVAREZ LOPEZ</t>
  </si>
  <si>
    <t>M. ELENA TORRES SALAZAR</t>
  </si>
  <si>
    <t>ALICIA MONTOYA RODRIGUEZ</t>
  </si>
  <si>
    <t>MA. GUADALUPE LOPEZ VAZQUEZ</t>
  </si>
  <si>
    <t>AUXILIAR COMEDOR</t>
  </si>
  <si>
    <t>MA. DE JESUS RODRIGUEZ VALADES</t>
  </si>
  <si>
    <t>LUCIA MENDEZ HARO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</si>
</sst>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/>
    <xf numFmtId="4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left"/>
    </xf>
    <xf numFmtId="44" fontId="0" fillId="0" borderId="0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44" fontId="2" fillId="0" borderId="0" xfId="1" applyFont="1"/>
    <xf numFmtId="44" fontId="2" fillId="0" borderId="0" xfId="0" applyNumberFormat="1" applyFont="1"/>
    <xf numFmtId="0" fontId="2" fillId="0" borderId="1" xfId="0" applyFont="1" applyBorder="1"/>
    <xf numFmtId="44" fontId="2" fillId="0" borderId="1" xfId="1" applyFont="1" applyBorder="1"/>
    <xf numFmtId="44" fontId="2" fillId="0" borderId="1" xfId="0" applyNumberFormat="1" applyFont="1" applyBorder="1"/>
    <xf numFmtId="0" fontId="2" fillId="0" borderId="0" xfId="0" applyFont="1" applyBorder="1"/>
    <xf numFmtId="44" fontId="2" fillId="0" borderId="0" xfId="0" applyNumberFormat="1" applyFont="1" applyBorder="1"/>
    <xf numFmtId="0" fontId="2" fillId="0" borderId="0" xfId="0" applyFont="1" applyFill="1"/>
    <xf numFmtId="44" fontId="2" fillId="0" borderId="0" xfId="1" applyFont="1" applyFill="1"/>
    <xf numFmtId="44" fontId="2" fillId="0" borderId="1" xfId="1" applyFont="1" applyFill="1" applyBorder="1"/>
    <xf numFmtId="44" fontId="2" fillId="0" borderId="0" xfId="0" applyNumberFormat="1" applyFont="1" applyFill="1" applyBorder="1"/>
    <xf numFmtId="0" fontId="2" fillId="0" borderId="0" xfId="0" applyFont="1" applyFill="1" applyBorder="1"/>
    <xf numFmtId="44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44" fontId="2" fillId="0" borderId="0" xfId="1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44" fontId="2" fillId="0" borderId="0" xfId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6"/>
  <sheetViews>
    <sheetView tabSelected="1" topLeftCell="B1" workbookViewId="0">
      <selection activeCell="J71" sqref="J71"/>
    </sheetView>
  </sheetViews>
  <sheetFormatPr baseColWidth="10" defaultRowHeight="11.25" x14ac:dyDescent="0.2"/>
  <cols>
    <col min="1" max="1" width="0" style="14" hidden="1" customWidth="1"/>
    <col min="2" max="2" width="27.7109375" style="14" customWidth="1"/>
    <col min="3" max="3" width="17.5703125" style="22" customWidth="1"/>
    <col min="4" max="4" width="9.85546875" style="22" customWidth="1"/>
    <col min="5" max="5" width="8.5703125" style="14" customWidth="1"/>
    <col min="6" max="6" width="8.42578125" style="14" customWidth="1"/>
    <col min="7" max="7" width="13.28515625" style="14" customWidth="1"/>
    <col min="8" max="8" width="11.42578125" style="22"/>
    <col min="9" max="16384" width="11.42578125" style="14"/>
  </cols>
  <sheetData>
    <row r="1" spans="1:15" ht="15" x14ac:dyDescent="0.25">
      <c r="B1" s="22"/>
      <c r="H1" s="6"/>
      <c r="I1" s="20"/>
      <c r="J1" s="20"/>
      <c r="K1" s="20"/>
      <c r="L1" s="20"/>
      <c r="M1" s="20"/>
      <c r="N1" s="20"/>
      <c r="O1" s="20"/>
    </row>
    <row r="2" spans="1:15" ht="15" x14ac:dyDescent="0.25">
      <c r="B2" s="22"/>
      <c r="C2" s="28" t="s">
        <v>8</v>
      </c>
      <c r="H2" s="6"/>
      <c r="I2" s="20"/>
      <c r="J2" s="20"/>
      <c r="K2" s="20"/>
      <c r="L2" s="20"/>
      <c r="M2" s="20"/>
      <c r="N2" s="20"/>
      <c r="O2" s="20"/>
    </row>
    <row r="3" spans="1:15" ht="15" x14ac:dyDescent="0.25">
      <c r="B3" s="22"/>
      <c r="C3" s="28" t="s">
        <v>26</v>
      </c>
      <c r="H3" s="6"/>
      <c r="I3" s="20"/>
      <c r="J3" s="20"/>
      <c r="K3" s="20"/>
      <c r="L3" s="20"/>
      <c r="M3" s="20"/>
      <c r="N3" s="20"/>
      <c r="O3" s="20"/>
    </row>
    <row r="4" spans="1:15" ht="15" x14ac:dyDescent="0.25">
      <c r="B4" s="22"/>
      <c r="C4" s="28">
        <v>2016</v>
      </c>
      <c r="H4" s="6"/>
      <c r="I4" s="20"/>
      <c r="J4" s="20"/>
      <c r="K4" s="20"/>
      <c r="L4" s="20"/>
      <c r="M4" s="20"/>
      <c r="N4" s="20"/>
      <c r="O4" s="20"/>
    </row>
    <row r="5" spans="1:15" ht="15" x14ac:dyDescent="0.25">
      <c r="B5" s="22"/>
      <c r="C5" s="28"/>
      <c r="H5" s="6"/>
      <c r="I5" s="20"/>
      <c r="J5" s="20"/>
      <c r="K5" s="20"/>
      <c r="L5" s="20"/>
      <c r="M5" s="20"/>
      <c r="N5" s="20"/>
      <c r="O5" s="20"/>
    </row>
    <row r="6" spans="1:15" ht="15" x14ac:dyDescent="0.25">
      <c r="B6" s="22"/>
      <c r="H6" s="6"/>
      <c r="I6" s="20"/>
      <c r="J6" s="20"/>
      <c r="K6" s="20"/>
      <c r="L6" s="20"/>
      <c r="M6" s="20"/>
      <c r="N6" s="20"/>
      <c r="O6" s="20"/>
    </row>
    <row r="7" spans="1:15" ht="15" x14ac:dyDescent="0.25">
      <c r="B7" s="14" t="s">
        <v>0</v>
      </c>
      <c r="C7" s="14" t="s">
        <v>1</v>
      </c>
      <c r="D7" s="22" t="s">
        <v>2</v>
      </c>
      <c r="E7" s="14" t="s">
        <v>3</v>
      </c>
      <c r="F7" s="14" t="s">
        <v>4</v>
      </c>
      <c r="G7" s="14" t="s">
        <v>5</v>
      </c>
      <c r="H7" s="6"/>
      <c r="I7" s="20"/>
      <c r="J7" s="20"/>
      <c r="K7" s="26"/>
      <c r="L7" s="20"/>
      <c r="M7" s="20"/>
      <c r="N7" s="20"/>
      <c r="O7" s="20"/>
    </row>
    <row r="8" spans="1:15" x14ac:dyDescent="0.2">
      <c r="A8" s="14" t="s">
        <v>6</v>
      </c>
      <c r="B8" s="14" t="s">
        <v>36</v>
      </c>
      <c r="C8" s="30" t="s">
        <v>9</v>
      </c>
      <c r="D8" s="23">
        <f>5200.05+5200.05</f>
        <v>10400.1</v>
      </c>
      <c r="E8" s="14">
        <f>563.47+563.47</f>
        <v>1126.94</v>
      </c>
      <c r="F8" s="14">
        <f>0.02+0.02</f>
        <v>0.04</v>
      </c>
      <c r="G8" s="16">
        <f>D8-E8+F8</f>
        <v>9273.2000000000007</v>
      </c>
      <c r="H8" s="32"/>
      <c r="I8" s="20"/>
      <c r="J8" s="33"/>
      <c r="K8" s="32"/>
      <c r="L8" s="20"/>
      <c r="M8" s="20"/>
      <c r="N8" s="21"/>
      <c r="O8" s="20"/>
    </row>
    <row r="9" spans="1:15" x14ac:dyDescent="0.2">
      <c r="A9" s="14" t="s">
        <v>7</v>
      </c>
      <c r="B9" s="14" t="s">
        <v>37</v>
      </c>
      <c r="C9" s="30" t="s">
        <v>10</v>
      </c>
      <c r="D9" s="23">
        <f>4748.1+4748.1</f>
        <v>9496.2000000000007</v>
      </c>
      <c r="E9" s="14">
        <f>478.4+478.4</f>
        <v>956.8</v>
      </c>
      <c r="F9" s="14">
        <f>0.1+0.1</f>
        <v>0.2</v>
      </c>
      <c r="G9" s="16">
        <f t="shared" ref="G9:G23" si="0">D9-E9+F9</f>
        <v>8539.6000000000022</v>
      </c>
      <c r="H9" s="32"/>
      <c r="I9" s="20"/>
      <c r="J9" s="33"/>
      <c r="K9" s="32"/>
      <c r="L9" s="20"/>
      <c r="M9" s="20"/>
      <c r="N9" s="21"/>
      <c r="O9" s="20"/>
    </row>
    <row r="10" spans="1:15" x14ac:dyDescent="0.2">
      <c r="B10" s="14" t="s">
        <v>38</v>
      </c>
      <c r="C10" s="30" t="s">
        <v>39</v>
      </c>
      <c r="D10" s="23">
        <f>2508.6+2508.6</f>
        <v>5017.2</v>
      </c>
      <c r="E10" s="14">
        <f>8.6+8.6</f>
        <v>17.2</v>
      </c>
      <c r="G10" s="16">
        <f t="shared" si="0"/>
        <v>5000</v>
      </c>
      <c r="H10" s="32"/>
      <c r="I10" s="20"/>
      <c r="J10" s="33"/>
      <c r="K10" s="32"/>
      <c r="L10" s="20"/>
      <c r="M10" s="20"/>
      <c r="N10" s="21"/>
      <c r="O10" s="20"/>
    </row>
    <row r="11" spans="1:15" x14ac:dyDescent="0.2">
      <c r="B11" s="14" t="s">
        <v>40</v>
      </c>
      <c r="C11" s="30" t="s">
        <v>11</v>
      </c>
      <c r="D11" s="23">
        <f>2226.7+2226.7</f>
        <v>4453.3999999999996</v>
      </c>
      <c r="E11" s="14">
        <v>0.1</v>
      </c>
      <c r="F11" s="14">
        <v>0.1</v>
      </c>
      <c r="G11" s="16">
        <f t="shared" si="0"/>
        <v>4453.3999999999996</v>
      </c>
      <c r="H11" s="32"/>
      <c r="I11" s="20"/>
      <c r="J11" s="33"/>
      <c r="K11" s="32"/>
      <c r="L11" s="20"/>
      <c r="M11" s="20"/>
      <c r="N11" s="21"/>
      <c r="O11" s="20"/>
    </row>
    <row r="12" spans="1:15" x14ac:dyDescent="0.2">
      <c r="A12" s="14" t="s">
        <v>7</v>
      </c>
      <c r="B12" s="14" t="s">
        <v>41</v>
      </c>
      <c r="C12" s="30" t="s">
        <v>12</v>
      </c>
      <c r="D12" s="23">
        <f>2937+2937</f>
        <v>5874</v>
      </c>
      <c r="E12" s="14">
        <f>70.13+70.13</f>
        <v>140.26</v>
      </c>
      <c r="F12" s="14">
        <f>0.07+0.13</f>
        <v>0.2</v>
      </c>
      <c r="G12" s="16">
        <f t="shared" si="0"/>
        <v>5733.94</v>
      </c>
      <c r="H12" s="32"/>
      <c r="I12" s="20"/>
      <c r="J12" s="33"/>
      <c r="K12" s="32"/>
      <c r="L12" s="20"/>
      <c r="M12" s="20"/>
      <c r="N12" s="21"/>
      <c r="O12" s="20"/>
    </row>
    <row r="13" spans="1:15" x14ac:dyDescent="0.2">
      <c r="B13" s="14" t="s">
        <v>42</v>
      </c>
      <c r="C13" s="30" t="s">
        <v>13</v>
      </c>
      <c r="D13" s="23">
        <f>2226.7+2226.7</f>
        <v>4453.3999999999996</v>
      </c>
      <c r="E13" s="14">
        <v>0.1</v>
      </c>
      <c r="F13" s="14">
        <v>0.1</v>
      </c>
      <c r="G13" s="16">
        <f t="shared" si="0"/>
        <v>4453.3999999999996</v>
      </c>
      <c r="H13" s="32"/>
      <c r="I13" s="20"/>
      <c r="J13" s="33"/>
      <c r="K13" s="32"/>
      <c r="L13" s="20"/>
      <c r="M13" s="20"/>
      <c r="N13" s="21"/>
      <c r="O13" s="20"/>
    </row>
    <row r="14" spans="1:15" x14ac:dyDescent="0.2">
      <c r="A14" s="14" t="s">
        <v>7</v>
      </c>
      <c r="B14" s="14" t="s">
        <v>43</v>
      </c>
      <c r="C14" s="30" t="s">
        <v>14</v>
      </c>
      <c r="D14" s="23">
        <f>2800.05+2800.05</f>
        <v>5600.1</v>
      </c>
      <c r="E14" s="14">
        <f>55.25+55.23</f>
        <v>110.47999999999999</v>
      </c>
      <c r="F14" s="14">
        <v>0.18</v>
      </c>
      <c r="G14" s="16">
        <f t="shared" si="0"/>
        <v>5489.8000000000011</v>
      </c>
      <c r="H14" s="32"/>
      <c r="I14" s="20"/>
      <c r="J14" s="33"/>
      <c r="K14" s="32"/>
      <c r="L14" s="20"/>
      <c r="M14" s="20"/>
      <c r="N14" s="21"/>
      <c r="O14" s="20"/>
    </row>
    <row r="15" spans="1:15" x14ac:dyDescent="0.2">
      <c r="A15" s="14" t="s">
        <v>7</v>
      </c>
      <c r="B15" s="14" t="s">
        <v>44</v>
      </c>
      <c r="C15" s="30" t="s">
        <v>14</v>
      </c>
      <c r="D15" s="23">
        <f>3382.05+3382.05</f>
        <v>6764.1</v>
      </c>
      <c r="E15" s="14">
        <f>138.83+138.83</f>
        <v>277.66000000000003</v>
      </c>
      <c r="F15" s="14">
        <f>0.02+0.18</f>
        <v>0.19999999999999998</v>
      </c>
      <c r="G15" s="16">
        <f t="shared" si="0"/>
        <v>6486.64</v>
      </c>
      <c r="H15" s="32"/>
      <c r="I15" s="20"/>
      <c r="J15" s="33"/>
      <c r="K15" s="32"/>
      <c r="L15" s="20"/>
      <c r="M15" s="20"/>
      <c r="N15" s="21"/>
      <c r="O15" s="20"/>
    </row>
    <row r="16" spans="1:15" x14ac:dyDescent="0.2">
      <c r="A16" s="14" t="s">
        <v>7</v>
      </c>
      <c r="B16" s="14" t="s">
        <v>34</v>
      </c>
      <c r="C16" s="30" t="s">
        <v>15</v>
      </c>
      <c r="D16" s="23">
        <f>2606.1+2606.1</f>
        <v>5212.2</v>
      </c>
      <c r="E16" s="14">
        <f>19.21+19.21</f>
        <v>38.42</v>
      </c>
      <c r="F16" s="14">
        <f>19.11+19.31</f>
        <v>38.42</v>
      </c>
      <c r="G16" s="16">
        <f t="shared" si="0"/>
        <v>5212.2</v>
      </c>
      <c r="H16" s="32"/>
      <c r="I16" s="20"/>
      <c r="J16" s="33"/>
      <c r="K16" s="32"/>
      <c r="L16" s="20"/>
      <c r="M16" s="20"/>
      <c r="N16" s="21"/>
      <c r="O16" s="20"/>
    </row>
    <row r="17" spans="1:15" x14ac:dyDescent="0.2">
      <c r="A17" s="14" t="s">
        <v>7</v>
      </c>
      <c r="B17" s="14" t="s">
        <v>45</v>
      </c>
      <c r="C17" s="30" t="s">
        <v>15</v>
      </c>
      <c r="D17" s="23">
        <f>2606.1+2606.1</f>
        <v>5212.2</v>
      </c>
      <c r="E17" s="14">
        <f>19.21+19.21</f>
        <v>38.42</v>
      </c>
      <c r="F17" s="14">
        <f>19.31+19.11</f>
        <v>38.42</v>
      </c>
      <c r="G17" s="16">
        <f t="shared" si="0"/>
        <v>5212.2</v>
      </c>
      <c r="H17" s="32"/>
      <c r="I17" s="20"/>
      <c r="J17" s="33"/>
      <c r="K17" s="32"/>
      <c r="L17" s="20"/>
      <c r="M17" s="20"/>
      <c r="N17" s="21"/>
      <c r="O17" s="20"/>
    </row>
    <row r="18" spans="1:15" x14ac:dyDescent="0.2">
      <c r="B18" s="14" t="s">
        <v>46</v>
      </c>
      <c r="C18" s="30" t="s">
        <v>16</v>
      </c>
      <c r="D18" s="23">
        <f>2301.94+2301.94</f>
        <v>4603.88</v>
      </c>
      <c r="E18" s="14">
        <v>0.14000000000000001</v>
      </c>
      <c r="F18" s="14">
        <v>0.06</v>
      </c>
      <c r="G18" s="16">
        <f t="shared" si="0"/>
        <v>4603.8</v>
      </c>
      <c r="H18" s="32"/>
      <c r="I18" s="20"/>
      <c r="J18" s="33"/>
      <c r="K18" s="32"/>
      <c r="L18" s="20"/>
      <c r="M18" s="20"/>
      <c r="N18" s="21"/>
      <c r="O18" s="20"/>
    </row>
    <row r="19" spans="1:15" x14ac:dyDescent="0.2">
      <c r="A19" s="14" t="s">
        <v>7</v>
      </c>
      <c r="B19" s="14" t="s">
        <v>47</v>
      </c>
      <c r="C19" s="30" t="s">
        <v>17</v>
      </c>
      <c r="D19" s="23">
        <f>3790.05+3790.05</f>
        <v>7580.1</v>
      </c>
      <c r="E19" s="14">
        <f>315.44+315.44</f>
        <v>630.88</v>
      </c>
      <c r="F19" s="14">
        <f>0.01+0.01</f>
        <v>0.02</v>
      </c>
      <c r="G19" s="16">
        <f t="shared" si="0"/>
        <v>6949.2400000000007</v>
      </c>
      <c r="H19" s="32"/>
      <c r="I19" s="20"/>
      <c r="J19" s="33"/>
      <c r="K19" s="32"/>
      <c r="L19" s="20"/>
      <c r="M19" s="20"/>
      <c r="N19" s="21"/>
      <c r="O19" s="20"/>
    </row>
    <row r="20" spans="1:15" x14ac:dyDescent="0.2">
      <c r="B20" s="14" t="s">
        <v>48</v>
      </c>
      <c r="C20" s="30" t="s">
        <v>19</v>
      </c>
      <c r="D20" s="23">
        <f>3130.05+3130.05</f>
        <v>6260.1</v>
      </c>
      <c r="E20" s="14">
        <f>111.45+111.41</f>
        <v>222.86</v>
      </c>
      <c r="F20" s="14">
        <v>0.16</v>
      </c>
      <c r="G20" s="16">
        <f t="shared" si="0"/>
        <v>6037.4000000000005</v>
      </c>
      <c r="H20" s="32"/>
      <c r="I20" s="20"/>
      <c r="J20" s="33"/>
      <c r="K20" s="32"/>
      <c r="L20" s="20"/>
      <c r="M20" s="20"/>
      <c r="N20" s="21"/>
      <c r="O20" s="20"/>
    </row>
    <row r="21" spans="1:15" x14ac:dyDescent="0.2">
      <c r="B21" s="14" t="s">
        <v>35</v>
      </c>
      <c r="C21" s="30" t="s">
        <v>18</v>
      </c>
      <c r="D21" s="23">
        <f>3746.1+3746.1</f>
        <v>7492.2</v>
      </c>
      <c r="E21" s="14">
        <f>308.41+308.41</f>
        <v>616.82000000000005</v>
      </c>
      <c r="F21" s="14">
        <f>0.09+0.11</f>
        <v>0.2</v>
      </c>
      <c r="G21" s="16">
        <f t="shared" si="0"/>
        <v>6875.58</v>
      </c>
      <c r="H21" s="32"/>
      <c r="I21" s="20"/>
      <c r="J21" s="33"/>
      <c r="K21" s="32"/>
      <c r="L21" s="20"/>
      <c r="M21" s="20"/>
      <c r="N21" s="21"/>
      <c r="O21" s="20"/>
    </row>
    <row r="22" spans="1:15" ht="15" x14ac:dyDescent="0.25">
      <c r="B22" s="14" t="s">
        <v>49</v>
      </c>
      <c r="C22" s="30" t="s">
        <v>50</v>
      </c>
      <c r="D22" s="23">
        <f>2800.05+2800.05</f>
        <v>5600.1</v>
      </c>
      <c r="E22" s="14">
        <f>55.25+55.23</f>
        <v>110.47999999999999</v>
      </c>
      <c r="F22" s="14">
        <v>0.18</v>
      </c>
      <c r="G22" s="16">
        <f t="shared" si="0"/>
        <v>5489.8000000000011</v>
      </c>
      <c r="H22" s="6"/>
      <c r="I22" s="20"/>
      <c r="J22" s="33"/>
      <c r="K22" s="32"/>
      <c r="L22" s="20"/>
      <c r="M22" s="20"/>
      <c r="N22" s="21"/>
      <c r="O22" s="20"/>
    </row>
    <row r="23" spans="1:15" ht="15.75" thickBot="1" x14ac:dyDescent="0.3">
      <c r="B23" s="17" t="s">
        <v>51</v>
      </c>
      <c r="C23" s="31" t="s">
        <v>20</v>
      </c>
      <c r="D23" s="24">
        <f>2319.72+2319.72</f>
        <v>4639.4399999999996</v>
      </c>
      <c r="E23" s="17"/>
      <c r="F23" s="17">
        <f>0.08+0.08</f>
        <v>0.16</v>
      </c>
      <c r="G23" s="19">
        <f t="shared" si="0"/>
        <v>4639.5999999999995</v>
      </c>
      <c r="H23" s="6"/>
      <c r="I23" s="20"/>
      <c r="J23" s="33"/>
      <c r="K23" s="32"/>
      <c r="L23" s="20"/>
      <c r="M23" s="20"/>
      <c r="N23" s="21"/>
      <c r="O23" s="20"/>
    </row>
    <row r="24" spans="1:15" ht="15.75" thickTop="1" x14ac:dyDescent="0.25">
      <c r="B24" s="20"/>
      <c r="C24" s="20"/>
      <c r="D24" s="25">
        <f>SUM(D8:D23)</f>
        <v>98658.720000000016</v>
      </c>
      <c r="E24" s="21">
        <f>SUM(E8:E23)</f>
        <v>4287.5599999999986</v>
      </c>
      <c r="F24" s="21">
        <f>SUM(F8:F23)</f>
        <v>78.640000000000015</v>
      </c>
      <c r="G24" s="21">
        <f>SUM(G8:G23)</f>
        <v>94449.800000000017</v>
      </c>
      <c r="H24" s="6"/>
      <c r="I24" s="20"/>
      <c r="J24" s="20"/>
      <c r="K24" s="25"/>
      <c r="L24" s="21"/>
      <c r="M24" s="21"/>
      <c r="N24" s="21"/>
      <c r="O24" s="20"/>
    </row>
    <row r="25" spans="1:15" ht="15" x14ac:dyDescent="0.25">
      <c r="B25" s="22"/>
      <c r="H25" s="6"/>
      <c r="I25" s="20"/>
      <c r="J25" s="20"/>
      <c r="K25" s="26"/>
      <c r="L25" s="20"/>
      <c r="M25" s="20"/>
      <c r="N25" s="20"/>
      <c r="O25" s="20"/>
    </row>
    <row r="26" spans="1:15" ht="15" x14ac:dyDescent="0.25">
      <c r="B26" s="22"/>
      <c r="C26" s="28" t="s">
        <v>8</v>
      </c>
      <c r="H26" s="6"/>
      <c r="I26" s="20"/>
      <c r="J26" s="34"/>
      <c r="K26" s="26"/>
      <c r="L26" s="20"/>
      <c r="M26" s="20"/>
      <c r="N26" s="20"/>
      <c r="O26" s="20"/>
    </row>
    <row r="27" spans="1:15" ht="15" x14ac:dyDescent="0.25">
      <c r="B27" s="26"/>
      <c r="C27" s="28" t="s">
        <v>26</v>
      </c>
      <c r="H27" s="6"/>
      <c r="I27" s="20"/>
      <c r="J27" s="34"/>
      <c r="K27" s="26"/>
      <c r="L27" s="20"/>
      <c r="M27" s="20"/>
      <c r="N27" s="20"/>
      <c r="O27" s="20"/>
    </row>
    <row r="28" spans="1:15" ht="15" x14ac:dyDescent="0.25">
      <c r="B28" s="22"/>
      <c r="C28" s="28">
        <v>2016</v>
      </c>
      <c r="H28" s="6"/>
      <c r="I28" s="20"/>
      <c r="J28" s="34"/>
      <c r="K28" s="26"/>
      <c r="L28" s="20"/>
      <c r="M28" s="20"/>
      <c r="N28" s="20"/>
      <c r="O28" s="20"/>
    </row>
    <row r="29" spans="1:15" ht="15" x14ac:dyDescent="0.25">
      <c r="B29" s="22"/>
      <c r="C29" s="28"/>
      <c r="H29" s="6"/>
      <c r="I29" s="20"/>
      <c r="J29" s="34"/>
      <c r="K29" s="26"/>
      <c r="L29" s="20"/>
      <c r="M29" s="20"/>
      <c r="N29" s="20"/>
      <c r="O29" s="20"/>
    </row>
    <row r="30" spans="1:15" x14ac:dyDescent="0.2">
      <c r="B30" s="22"/>
      <c r="H30" s="32"/>
      <c r="I30" s="20"/>
      <c r="J30" s="20"/>
      <c r="K30" s="26"/>
      <c r="L30" s="20"/>
      <c r="M30" s="20"/>
      <c r="N30" s="20"/>
      <c r="O30" s="20"/>
    </row>
    <row r="31" spans="1:15" x14ac:dyDescent="0.2">
      <c r="B31" s="22" t="s">
        <v>21</v>
      </c>
      <c r="H31" s="32"/>
      <c r="I31" s="20"/>
      <c r="J31" s="20"/>
      <c r="K31" s="26"/>
      <c r="L31" s="20"/>
      <c r="M31" s="20"/>
      <c r="N31" s="20"/>
      <c r="O31" s="20"/>
    </row>
    <row r="32" spans="1:15" ht="15" x14ac:dyDescent="0.25">
      <c r="B32" s="14" t="s">
        <v>52</v>
      </c>
      <c r="C32" s="30" t="s">
        <v>22</v>
      </c>
      <c r="D32" s="23">
        <f>2550+2550</f>
        <v>5100</v>
      </c>
      <c r="E32" s="14">
        <f>13.1+13.1</f>
        <v>26.2</v>
      </c>
      <c r="F32" s="14">
        <f>0.1+0.1</f>
        <v>0.2</v>
      </c>
      <c r="G32" s="16">
        <f>D32-E32+F32</f>
        <v>5074</v>
      </c>
      <c r="H32" s="6"/>
      <c r="I32" s="20"/>
      <c r="J32" s="33"/>
      <c r="K32" s="32"/>
      <c r="L32" s="20"/>
      <c r="M32" s="20"/>
      <c r="N32" s="21"/>
      <c r="O32" s="20"/>
    </row>
    <row r="33" spans="2:15" ht="15.75" thickBot="1" x14ac:dyDescent="0.3">
      <c r="B33" s="17" t="s">
        <v>53</v>
      </c>
      <c r="C33" s="31" t="s">
        <v>12</v>
      </c>
      <c r="D33" s="24">
        <f>2081.04+2081.04</f>
        <v>4162.08</v>
      </c>
      <c r="E33" s="17">
        <f>0.04+0.04</f>
        <v>0.08</v>
      </c>
      <c r="F33" s="17"/>
      <c r="G33" s="19">
        <f>D33-E33+F33</f>
        <v>4162</v>
      </c>
      <c r="H33" s="6"/>
      <c r="I33" s="20"/>
      <c r="J33" s="33"/>
      <c r="K33" s="32"/>
      <c r="L33" s="20"/>
      <c r="M33" s="20"/>
      <c r="N33" s="21"/>
      <c r="O33" s="20"/>
    </row>
    <row r="34" spans="2:15" ht="15.75" thickTop="1" x14ac:dyDescent="0.25">
      <c r="C34" s="14"/>
      <c r="D34" s="27">
        <f>SUM(D32:D33)</f>
        <v>9262.08</v>
      </c>
      <c r="E34" s="16">
        <f>SUM(E32:E33)</f>
        <v>26.279999999999998</v>
      </c>
      <c r="F34" s="16">
        <f>SUM(F32:F33)</f>
        <v>0.2</v>
      </c>
      <c r="G34" s="16">
        <f>SUM(G32:G33)</f>
        <v>9236</v>
      </c>
      <c r="H34" s="6"/>
      <c r="I34" s="20"/>
      <c r="J34" s="20"/>
      <c r="K34" s="25"/>
      <c r="L34" s="21"/>
      <c r="M34" s="21"/>
      <c r="N34" s="21"/>
      <c r="O34" s="20"/>
    </row>
    <row r="35" spans="2:15" ht="15" x14ac:dyDescent="0.25">
      <c r="B35" s="22"/>
      <c r="H35" s="6"/>
      <c r="I35" s="20"/>
      <c r="J35" s="20"/>
      <c r="K35" s="26"/>
      <c r="L35" s="20"/>
      <c r="M35" s="20"/>
      <c r="N35" s="20"/>
      <c r="O35" s="20"/>
    </row>
    <row r="36" spans="2:15" ht="15" x14ac:dyDescent="0.25">
      <c r="B36" s="22"/>
      <c r="H36" s="6"/>
      <c r="I36" s="20"/>
      <c r="J36" s="20"/>
      <c r="K36" s="26"/>
      <c r="L36" s="20"/>
      <c r="M36" s="20"/>
      <c r="N36" s="20"/>
      <c r="O36" s="20"/>
    </row>
    <row r="37" spans="2:15" ht="15" x14ac:dyDescent="0.25">
      <c r="B37" s="22"/>
      <c r="H37" s="6"/>
      <c r="I37" s="20"/>
      <c r="J37" s="20"/>
      <c r="K37" s="26"/>
      <c r="L37" s="20"/>
      <c r="M37" s="20"/>
      <c r="N37" s="20"/>
      <c r="O37" s="20"/>
    </row>
    <row r="38" spans="2:15" ht="15" x14ac:dyDescent="0.25">
      <c r="B38" s="22"/>
      <c r="C38" s="28" t="s">
        <v>8</v>
      </c>
      <c r="H38" s="6"/>
      <c r="I38" s="20"/>
      <c r="J38" s="34"/>
      <c r="K38" s="26"/>
      <c r="L38" s="20"/>
      <c r="M38" s="20"/>
      <c r="N38" s="20"/>
      <c r="O38" s="20"/>
    </row>
    <row r="39" spans="2:15" ht="15" x14ac:dyDescent="0.25">
      <c r="B39" s="22"/>
      <c r="C39" s="28" t="s">
        <v>26</v>
      </c>
      <c r="H39" s="6"/>
      <c r="I39" s="20"/>
      <c r="J39" s="34"/>
      <c r="K39" s="26"/>
      <c r="L39" s="20"/>
      <c r="M39" s="20"/>
      <c r="N39" s="20"/>
      <c r="O39" s="20"/>
    </row>
    <row r="40" spans="2:15" ht="15" x14ac:dyDescent="0.25">
      <c r="B40" s="22"/>
      <c r="C40" s="28">
        <v>2016</v>
      </c>
      <c r="H40" s="6"/>
      <c r="I40" s="20"/>
      <c r="J40" s="34"/>
      <c r="K40" s="26"/>
      <c r="L40" s="20"/>
      <c r="M40" s="20"/>
      <c r="N40" s="20"/>
      <c r="O40" s="20"/>
    </row>
    <row r="41" spans="2:15" ht="15" x14ac:dyDescent="0.25">
      <c r="B41" s="22"/>
      <c r="C41" s="28"/>
      <c r="H41" s="6"/>
      <c r="I41" s="20"/>
      <c r="J41" s="34"/>
      <c r="K41" s="26"/>
      <c r="L41" s="20"/>
      <c r="M41" s="20"/>
      <c r="N41" s="20"/>
      <c r="O41" s="20"/>
    </row>
    <row r="42" spans="2:15" x14ac:dyDescent="0.2">
      <c r="B42" s="22"/>
      <c r="H42" s="32"/>
      <c r="I42" s="20"/>
      <c r="J42" s="20"/>
      <c r="K42" s="26"/>
      <c r="L42" s="20"/>
      <c r="M42" s="20"/>
      <c r="N42" s="20"/>
      <c r="O42" s="20"/>
    </row>
    <row r="43" spans="2:15" x14ac:dyDescent="0.2">
      <c r="B43" s="14" t="s">
        <v>23</v>
      </c>
      <c r="C43" s="14"/>
      <c r="H43" s="32"/>
      <c r="I43" s="20"/>
      <c r="J43" s="20"/>
      <c r="K43" s="26"/>
      <c r="L43" s="20"/>
      <c r="M43" s="20"/>
      <c r="N43" s="20"/>
      <c r="O43" s="20"/>
    </row>
    <row r="44" spans="2:15" ht="15" x14ac:dyDescent="0.25">
      <c r="B44" s="14" t="s">
        <v>33</v>
      </c>
      <c r="C44" s="30" t="s">
        <v>27</v>
      </c>
      <c r="D44" s="23">
        <f>2261.83+2261.83</f>
        <v>4523.66</v>
      </c>
      <c r="E44" s="14">
        <f>0.03+0.03</f>
        <v>0.06</v>
      </c>
      <c r="G44" s="15">
        <f>D44-E44+F44</f>
        <v>4523.5999999999995</v>
      </c>
      <c r="H44" s="6"/>
      <c r="I44" s="20"/>
      <c r="J44" s="33"/>
      <c r="K44" s="32"/>
      <c r="L44" s="20"/>
      <c r="M44" s="20"/>
      <c r="N44" s="35"/>
      <c r="O44" s="20"/>
    </row>
    <row r="45" spans="2:15" ht="15" x14ac:dyDescent="0.25">
      <c r="B45" s="14" t="s">
        <v>54</v>
      </c>
      <c r="C45" s="30" t="s">
        <v>55</v>
      </c>
      <c r="D45" s="23">
        <f>2071.78+2071.78</f>
        <v>4143.5600000000004</v>
      </c>
      <c r="E45" s="14">
        <v>0.18</v>
      </c>
      <c r="F45" s="14">
        <v>0.02</v>
      </c>
      <c r="G45" s="15">
        <f>D45-E45+F45</f>
        <v>4143.4000000000005</v>
      </c>
      <c r="H45" s="6"/>
      <c r="I45" s="20"/>
      <c r="J45" s="33"/>
      <c r="K45" s="32"/>
      <c r="L45" s="20"/>
      <c r="M45" s="20"/>
      <c r="N45" s="35"/>
      <c r="O45" s="20"/>
    </row>
    <row r="46" spans="2:15" ht="15.75" thickBot="1" x14ac:dyDescent="0.3">
      <c r="B46" s="17" t="s">
        <v>56</v>
      </c>
      <c r="C46" s="31" t="s">
        <v>24</v>
      </c>
      <c r="D46" s="24">
        <f>2007.19+2007.19</f>
        <v>4014.38</v>
      </c>
      <c r="E46" s="17"/>
      <c r="F46" s="17">
        <f>0.01+0.01</f>
        <v>0.02</v>
      </c>
      <c r="G46" s="18">
        <f>D46-E46+F46</f>
        <v>4014.4</v>
      </c>
      <c r="H46" s="6"/>
      <c r="I46" s="20"/>
      <c r="J46" s="33"/>
      <c r="K46" s="32"/>
      <c r="L46" s="20"/>
      <c r="M46" s="20"/>
      <c r="N46" s="35"/>
      <c r="O46" s="20"/>
    </row>
    <row r="47" spans="2:15" ht="15.75" thickTop="1" x14ac:dyDescent="0.25">
      <c r="C47" s="14"/>
      <c r="D47" s="27">
        <f>SUM(D44:D46)</f>
        <v>12681.600000000002</v>
      </c>
      <c r="E47" s="16">
        <f>SUM(E44:E46)</f>
        <v>0.24</v>
      </c>
      <c r="F47" s="16">
        <f>SUM(F44:F46)</f>
        <v>0.04</v>
      </c>
      <c r="G47" s="16">
        <f>SUM(G44:G46)</f>
        <v>12681.4</v>
      </c>
      <c r="H47" s="6"/>
      <c r="I47" s="20"/>
      <c r="J47" s="20"/>
      <c r="K47" s="25"/>
      <c r="L47" s="21"/>
      <c r="M47" s="21"/>
      <c r="N47" s="21"/>
      <c r="O47" s="20"/>
    </row>
    <row r="48" spans="2:15" ht="15" x14ac:dyDescent="0.25">
      <c r="B48" s="22"/>
      <c r="D48" s="27"/>
      <c r="E48" s="16"/>
      <c r="F48" s="16"/>
      <c r="G48" s="16"/>
      <c r="H48" s="6"/>
      <c r="I48" s="20"/>
      <c r="J48" s="20"/>
      <c r="K48" s="26"/>
      <c r="L48" s="20"/>
      <c r="M48" s="20"/>
      <c r="N48" s="20"/>
      <c r="O48" s="20"/>
    </row>
    <row r="49" spans="1:15" ht="15" x14ac:dyDescent="0.25">
      <c r="B49" s="22"/>
      <c r="D49" s="27"/>
      <c r="E49" s="16"/>
      <c r="F49" s="16"/>
      <c r="G49" s="16"/>
      <c r="H49" s="6"/>
      <c r="I49" s="20"/>
      <c r="J49" s="20"/>
      <c r="K49" s="26"/>
      <c r="L49" s="20"/>
      <c r="M49" s="20"/>
      <c r="N49" s="20"/>
      <c r="O49" s="20"/>
    </row>
    <row r="50" spans="1:15" ht="15" x14ac:dyDescent="0.25">
      <c r="B50" s="22"/>
      <c r="C50" s="28" t="s">
        <v>8</v>
      </c>
      <c r="D50" s="27"/>
      <c r="E50" s="16"/>
      <c r="F50" s="16"/>
      <c r="G50" s="16"/>
      <c r="H50" s="6"/>
      <c r="I50" s="20"/>
      <c r="J50" s="34"/>
      <c r="K50" s="26"/>
      <c r="L50" s="20"/>
      <c r="M50" s="20"/>
      <c r="N50" s="20"/>
      <c r="O50" s="20"/>
    </row>
    <row r="51" spans="1:15" ht="15" x14ac:dyDescent="0.25">
      <c r="B51" s="22"/>
      <c r="C51" s="28" t="s">
        <v>26</v>
      </c>
      <c r="H51" s="6"/>
      <c r="I51" s="20"/>
      <c r="J51" s="34"/>
      <c r="K51" s="26"/>
      <c r="L51" s="20"/>
      <c r="M51" s="20"/>
      <c r="N51" s="20"/>
      <c r="O51" s="20"/>
    </row>
    <row r="52" spans="1:15" ht="15" x14ac:dyDescent="0.25">
      <c r="B52" s="22"/>
      <c r="C52" s="28">
        <v>2016</v>
      </c>
      <c r="H52" s="6"/>
      <c r="I52" s="20"/>
      <c r="J52" s="34"/>
      <c r="K52" s="26"/>
      <c r="L52" s="20"/>
      <c r="M52" s="20"/>
      <c r="N52" s="20"/>
      <c r="O52" s="20"/>
    </row>
    <row r="53" spans="1:15" ht="15" x14ac:dyDescent="0.25">
      <c r="B53" s="22"/>
      <c r="C53" s="28"/>
      <c r="H53" s="6"/>
      <c r="I53" s="20"/>
      <c r="J53" s="34"/>
      <c r="K53" s="26"/>
      <c r="L53" s="20"/>
      <c r="M53" s="20"/>
      <c r="N53" s="20"/>
      <c r="O53" s="20"/>
    </row>
    <row r="54" spans="1:15" ht="15" x14ac:dyDescent="0.25">
      <c r="B54" s="14" t="s">
        <v>28</v>
      </c>
      <c r="C54" s="14"/>
      <c r="H54" s="6"/>
      <c r="I54" s="20"/>
      <c r="J54" s="20"/>
      <c r="K54" s="26"/>
      <c r="L54" s="20"/>
      <c r="M54" s="20"/>
      <c r="N54" s="20"/>
      <c r="O54" s="20"/>
    </row>
    <row r="55" spans="1:15" ht="15" x14ac:dyDescent="0.25">
      <c r="B55" s="14" t="s">
        <v>29</v>
      </c>
      <c r="C55" s="30" t="s">
        <v>25</v>
      </c>
      <c r="D55" s="23">
        <f>3900+3900</f>
        <v>7800</v>
      </c>
      <c r="E55" s="14">
        <f>333.03+333.03</f>
        <v>666.06</v>
      </c>
      <c r="F55" s="14">
        <f>0.03+0.03</f>
        <v>0.06</v>
      </c>
      <c r="G55" s="15">
        <f>D55-E55+F55</f>
        <v>7134.0000000000009</v>
      </c>
      <c r="H55" s="6"/>
      <c r="I55" s="20"/>
      <c r="J55" s="20"/>
      <c r="K55" s="26"/>
      <c r="L55" s="20"/>
      <c r="M55" s="20"/>
      <c r="N55" s="20"/>
      <c r="O55" s="20"/>
    </row>
    <row r="56" spans="1:15" ht="15" x14ac:dyDescent="0.25">
      <c r="B56" s="14" t="s">
        <v>30</v>
      </c>
      <c r="C56" s="30" t="s">
        <v>31</v>
      </c>
      <c r="D56" s="23">
        <f>3900+3900</f>
        <v>7800</v>
      </c>
      <c r="E56" s="14">
        <f>333.03+333.03</f>
        <v>666.06</v>
      </c>
      <c r="F56" s="14">
        <f>0.03+0.03</f>
        <v>0.06</v>
      </c>
      <c r="G56" s="15">
        <f>D56-E56+F56</f>
        <v>7134.0000000000009</v>
      </c>
      <c r="H56" s="6"/>
      <c r="I56" s="20"/>
      <c r="J56" s="33"/>
      <c r="K56" s="32"/>
      <c r="L56" s="20"/>
      <c r="M56" s="20"/>
      <c r="N56" s="35"/>
      <c r="O56" s="20"/>
    </row>
    <row r="57" spans="1:15" ht="12" thickBot="1" x14ac:dyDescent="0.25">
      <c r="B57" s="17" t="s">
        <v>57</v>
      </c>
      <c r="C57" s="31" t="s">
        <v>32</v>
      </c>
      <c r="D57" s="24">
        <f>4047+4047</f>
        <v>8094</v>
      </c>
      <c r="E57" s="17">
        <f>356.6+356.6</f>
        <v>713.2</v>
      </c>
      <c r="F57" s="17"/>
      <c r="G57" s="18">
        <f>D57-E57</f>
        <v>7380.8</v>
      </c>
      <c r="H57" s="32"/>
      <c r="I57" s="20"/>
      <c r="J57" s="33"/>
      <c r="K57" s="32"/>
      <c r="L57" s="20"/>
      <c r="M57" s="20"/>
      <c r="N57" s="35"/>
      <c r="O57" s="20"/>
    </row>
    <row r="58" spans="1:15" ht="12" thickTop="1" x14ac:dyDescent="0.2">
      <c r="A58" s="14" t="s">
        <v>7</v>
      </c>
      <c r="C58" s="14"/>
      <c r="D58" s="27">
        <f>SUM(D55:D57)</f>
        <v>23694</v>
      </c>
      <c r="E58" s="16">
        <f>SUM(E55:E57)</f>
        <v>2045.32</v>
      </c>
      <c r="F58" s="16">
        <f>SUM(F55:F57)</f>
        <v>0.12</v>
      </c>
      <c r="G58" s="16">
        <f>SUM(G55:G57)</f>
        <v>21648.800000000003</v>
      </c>
      <c r="H58" s="32"/>
      <c r="I58" s="20"/>
      <c r="J58" s="33"/>
      <c r="K58" s="32"/>
      <c r="L58" s="20"/>
      <c r="M58" s="20"/>
      <c r="N58" s="35"/>
      <c r="O58" s="20"/>
    </row>
    <row r="59" spans="1:15" x14ac:dyDescent="0.2">
      <c r="B59" s="22"/>
      <c r="C59" s="29"/>
      <c r="D59" s="23"/>
      <c r="G59" s="15"/>
      <c r="H59" s="32"/>
      <c r="I59" s="20"/>
      <c r="J59" s="20"/>
      <c r="K59" s="25"/>
      <c r="L59" s="21"/>
      <c r="M59" s="21"/>
      <c r="N59" s="21"/>
      <c r="O59" s="20"/>
    </row>
    <row r="60" spans="1:15" ht="15" x14ac:dyDescent="0.25">
      <c r="A60" s="14" t="s">
        <v>7</v>
      </c>
      <c r="B60" s="22"/>
      <c r="C60" s="29"/>
      <c r="D60" s="23"/>
      <c r="G60" s="15"/>
      <c r="H60" s="6"/>
      <c r="I60" s="20"/>
      <c r="J60" s="20"/>
      <c r="K60" s="26"/>
      <c r="L60" s="20"/>
      <c r="M60" s="20"/>
      <c r="N60" s="20"/>
      <c r="O60" s="20"/>
    </row>
    <row r="61" spans="1:15" ht="15" x14ac:dyDescent="0.25">
      <c r="B61" s="22"/>
      <c r="C61" s="29"/>
      <c r="D61" s="23"/>
      <c r="G61" s="15"/>
      <c r="H61"/>
    </row>
    <row r="62" spans="1:15" ht="15" x14ac:dyDescent="0.25">
      <c r="B62" s="22"/>
      <c r="D62" s="27"/>
      <c r="E62" s="27"/>
      <c r="F62" s="27"/>
      <c r="G62" s="27"/>
      <c r="H62"/>
    </row>
    <row r="63" spans="1:15" ht="15" x14ac:dyDescent="0.25">
      <c r="B63" s="22"/>
      <c r="H63"/>
    </row>
    <row r="64" spans="1:15" ht="15" x14ac:dyDescent="0.25">
      <c r="H64"/>
    </row>
    <row r="65" spans="2:8" ht="15" x14ac:dyDescent="0.25">
      <c r="B65" s="22"/>
      <c r="G65" s="20"/>
      <c r="H65"/>
    </row>
    <row r="66" spans="2:8" x14ac:dyDescent="0.2">
      <c r="D66" s="27"/>
      <c r="E66" s="16"/>
      <c r="F66" s="16"/>
      <c r="G66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63"/>
  <sheetViews>
    <sheetView workbookViewId="0">
      <selection activeCell="C25" sqref="C25"/>
    </sheetView>
  </sheetViews>
  <sheetFormatPr baseColWidth="10" defaultRowHeight="15" x14ac:dyDescent="0.25"/>
  <cols>
    <col min="2" max="2" width="38.85546875" customWidth="1"/>
    <col min="3" max="3" width="25.140625" customWidth="1"/>
    <col min="4" max="4" width="14.7109375" customWidth="1"/>
    <col min="5" max="5" width="15.140625" bestFit="1" customWidth="1"/>
    <col min="6" max="6" width="13.28515625" customWidth="1"/>
    <col min="7" max="7" width="13.140625" bestFit="1" customWidth="1"/>
  </cols>
  <sheetData>
    <row r="2" spans="3:7" x14ac:dyDescent="0.25">
      <c r="C2" s="1"/>
    </row>
    <row r="3" spans="3:7" x14ac:dyDescent="0.25">
      <c r="C3" s="1"/>
    </row>
    <row r="4" spans="3:7" x14ac:dyDescent="0.25">
      <c r="C4" s="1"/>
    </row>
    <row r="5" spans="3:7" x14ac:dyDescent="0.25">
      <c r="C5" s="1"/>
    </row>
    <row r="7" spans="3:7" s="11" customFormat="1" x14ac:dyDescent="0.25">
      <c r="D7" s="13"/>
      <c r="E7" s="12"/>
      <c r="F7" s="13"/>
    </row>
    <row r="8" spans="3:7" x14ac:dyDescent="0.25">
      <c r="C8" s="2"/>
      <c r="D8" s="3"/>
      <c r="E8" s="3"/>
      <c r="G8" s="4"/>
    </row>
    <row r="9" spans="3:7" x14ac:dyDescent="0.25">
      <c r="C9" s="2"/>
      <c r="D9" s="3"/>
      <c r="E9" s="3"/>
      <c r="G9" s="4"/>
    </row>
    <row r="10" spans="3:7" x14ac:dyDescent="0.25">
      <c r="C10" s="2"/>
      <c r="D10" s="3"/>
      <c r="E10" s="3"/>
      <c r="G10" s="4"/>
    </row>
    <row r="11" spans="3:7" x14ac:dyDescent="0.25">
      <c r="C11" s="2"/>
      <c r="D11" s="3"/>
      <c r="E11" s="3"/>
      <c r="G11" s="4"/>
    </row>
    <row r="12" spans="3:7" x14ac:dyDescent="0.25">
      <c r="C12" s="2"/>
      <c r="D12" s="3"/>
      <c r="E12" s="3"/>
      <c r="G12" s="4"/>
    </row>
    <row r="13" spans="3:7" x14ac:dyDescent="0.25">
      <c r="C13" s="2"/>
      <c r="D13" s="3"/>
      <c r="E13" s="3"/>
      <c r="G13" s="4"/>
    </row>
    <row r="14" spans="3:7" x14ac:dyDescent="0.25">
      <c r="C14" s="2"/>
      <c r="D14" s="3"/>
      <c r="E14" s="3"/>
      <c r="G14" s="4"/>
    </row>
    <row r="15" spans="3:7" x14ac:dyDescent="0.25">
      <c r="C15" s="2"/>
      <c r="D15" s="3"/>
      <c r="E15" s="3"/>
      <c r="G15" s="4"/>
    </row>
    <row r="16" spans="3:7" x14ac:dyDescent="0.25">
      <c r="C16" s="2"/>
      <c r="D16" s="3"/>
      <c r="E16" s="3"/>
      <c r="G16" s="4"/>
    </row>
    <row r="17" spans="2:7" x14ac:dyDescent="0.25">
      <c r="C17" s="2"/>
      <c r="D17" s="3"/>
      <c r="E17" s="3"/>
      <c r="G17" s="4"/>
    </row>
    <row r="18" spans="2:7" x14ac:dyDescent="0.25">
      <c r="C18" s="2"/>
      <c r="D18" s="3"/>
      <c r="E18" s="3"/>
      <c r="G18" s="4"/>
    </row>
    <row r="19" spans="2:7" x14ac:dyDescent="0.25">
      <c r="C19" s="2"/>
      <c r="D19" s="3"/>
      <c r="E19" s="3"/>
      <c r="G19" s="4"/>
    </row>
    <row r="20" spans="2:7" x14ac:dyDescent="0.25">
      <c r="C20" s="2"/>
      <c r="D20" s="3"/>
      <c r="E20" s="3"/>
      <c r="G20" s="4"/>
    </row>
    <row r="21" spans="2:7" ht="15.75" thickBot="1" x14ac:dyDescent="0.3">
      <c r="B21" s="5"/>
      <c r="C21" s="7"/>
      <c r="D21" s="9"/>
      <c r="E21" s="9"/>
      <c r="F21" s="5"/>
      <c r="G21" s="10"/>
    </row>
    <row r="22" spans="2:7" ht="15.75" thickTop="1" x14ac:dyDescent="0.25">
      <c r="B22" s="6"/>
      <c r="C22" s="6"/>
      <c r="D22" s="8"/>
      <c r="E22" s="8"/>
      <c r="F22" s="8"/>
      <c r="G22" s="8"/>
    </row>
    <row r="24" spans="2:7" x14ac:dyDescent="0.25">
      <c r="D24" s="6"/>
    </row>
    <row r="26" spans="2:7" x14ac:dyDescent="0.25">
      <c r="C26" s="1"/>
    </row>
    <row r="27" spans="2:7" x14ac:dyDescent="0.25">
      <c r="C27" s="1"/>
    </row>
    <row r="28" spans="2:7" x14ac:dyDescent="0.25">
      <c r="C28" s="1"/>
    </row>
    <row r="29" spans="2:7" x14ac:dyDescent="0.25">
      <c r="C29" s="1"/>
    </row>
    <row r="32" spans="2:7" x14ac:dyDescent="0.25">
      <c r="C32" s="2"/>
      <c r="D32" s="3"/>
      <c r="E32" s="3"/>
      <c r="G32" s="4"/>
    </row>
    <row r="33" spans="2:7" ht="15.75" thickBot="1" x14ac:dyDescent="0.3">
      <c r="B33" s="5"/>
      <c r="C33" s="7"/>
      <c r="D33" s="9"/>
      <c r="E33" s="9"/>
      <c r="F33" s="5"/>
      <c r="G33" s="10"/>
    </row>
    <row r="34" spans="2:7" ht="15.75" thickTop="1" x14ac:dyDescent="0.25">
      <c r="D34" s="4"/>
      <c r="E34" s="4"/>
      <c r="F34" s="4"/>
      <c r="G34" s="4"/>
    </row>
    <row r="38" spans="2:7" x14ac:dyDescent="0.25">
      <c r="C38" s="1"/>
    </row>
    <row r="39" spans="2:7" x14ac:dyDescent="0.25">
      <c r="C39" s="1"/>
    </row>
    <row r="40" spans="2:7" x14ac:dyDescent="0.25">
      <c r="C40" s="1"/>
    </row>
    <row r="41" spans="2:7" x14ac:dyDescent="0.25">
      <c r="C41" s="1"/>
    </row>
    <row r="44" spans="2:7" x14ac:dyDescent="0.25">
      <c r="C44" s="2"/>
      <c r="D44" s="3"/>
      <c r="E44" s="3"/>
      <c r="G44" s="3"/>
    </row>
    <row r="45" spans="2:7" ht="15.75" thickBot="1" x14ac:dyDescent="0.3">
      <c r="B45" s="5"/>
      <c r="C45" s="7"/>
      <c r="D45" s="9"/>
      <c r="E45" s="9"/>
      <c r="F45" s="5"/>
      <c r="G45" s="9"/>
    </row>
    <row r="46" spans="2:7" ht="15.75" thickTop="1" x14ac:dyDescent="0.25">
      <c r="D46" s="4"/>
      <c r="E46" s="4"/>
      <c r="F46" s="4"/>
      <c r="G46" s="4"/>
    </row>
    <row r="50" spans="2:7" x14ac:dyDescent="0.25">
      <c r="C50" s="1"/>
    </row>
    <row r="51" spans="2:7" x14ac:dyDescent="0.25">
      <c r="C51" s="1"/>
    </row>
    <row r="52" spans="2:7" x14ac:dyDescent="0.25">
      <c r="C52" s="1"/>
    </row>
    <row r="53" spans="2:7" x14ac:dyDescent="0.25">
      <c r="C53" s="1"/>
    </row>
    <row r="56" spans="2:7" x14ac:dyDescent="0.25">
      <c r="C56" s="2"/>
      <c r="D56" s="3"/>
      <c r="E56" s="3"/>
      <c r="G56" s="3"/>
    </row>
    <row r="57" spans="2:7" x14ac:dyDescent="0.25">
      <c r="C57" s="2"/>
      <c r="D57" s="3"/>
      <c r="E57" s="3"/>
      <c r="G57" s="3"/>
    </row>
    <row r="58" spans="2:7" ht="15.75" thickBot="1" x14ac:dyDescent="0.3">
      <c r="B58" s="5"/>
      <c r="C58" s="7"/>
      <c r="D58" s="9"/>
      <c r="E58" s="9"/>
      <c r="F58" s="5"/>
      <c r="G58" s="9"/>
    </row>
    <row r="59" spans="2:7" ht="15.75" thickTop="1" x14ac:dyDescent="0.25">
      <c r="D59" s="4"/>
      <c r="E59" s="4"/>
      <c r="F59" s="4"/>
      <c r="G59" s="4"/>
    </row>
    <row r="62" spans="2:7" x14ac:dyDescent="0.25">
      <c r="G62" s="6"/>
    </row>
    <row r="63" spans="2:7" x14ac:dyDescent="0.25">
      <c r="D63" s="4"/>
      <c r="E63" s="4"/>
      <c r="F63" s="4"/>
      <c r="G6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REMUNERACION MENSUAL 2016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2016-05-24T17:33:29Z</cp:lastPrinted>
  <dcterms:created xsi:type="dcterms:W3CDTF">2016-04-11T16:01:50Z</dcterms:created>
  <dcterms:modified xsi:type="dcterms:W3CDTF">2018-08-22T20:05:17Z</dcterms:modified>
</cp:coreProperties>
</file>